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/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I30" i="3" s="1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DS16" i="1"/>
  <c r="EB16" i="1" s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EB36" i="1" s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EB125" i="1" s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B130" i="1"/>
  <c r="ED130" i="1"/>
  <c r="EE130" i="1"/>
  <c r="DQ131" i="1"/>
  <c r="DR131" i="1"/>
  <c r="DS131" i="1"/>
  <c r="DT131" i="1"/>
  <c r="DU131" i="1"/>
  <c r="DV131" i="1"/>
  <c r="DW131" i="1"/>
  <c r="DX131" i="1"/>
  <c r="DY131" i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B138" i="1"/>
  <c r="ED138" i="1"/>
  <c r="EE138" i="1"/>
  <c r="DQ139" i="1"/>
  <c r="DR139" i="1"/>
  <c r="DS139" i="1"/>
  <c r="DT139" i="1"/>
  <c r="DU139" i="1"/>
  <c r="DV139" i="1"/>
  <c r="DW139" i="1"/>
  <c r="DX139" i="1"/>
  <c r="DY139" i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B146" i="1"/>
  <c r="ED146" i="1"/>
  <c r="EE146" i="1"/>
  <c r="DQ147" i="1"/>
  <c r="DR147" i="1"/>
  <c r="DS147" i="1"/>
  <c r="DT147" i="1"/>
  <c r="DU147" i="1"/>
  <c r="DV147" i="1"/>
  <c r="DW147" i="1"/>
  <c r="DX147" i="1"/>
  <c r="DY147" i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B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B154" i="1"/>
  <c r="ED154" i="1"/>
  <c r="EE154" i="1"/>
  <c r="DQ155" i="1"/>
  <c r="DR155" i="1"/>
  <c r="DS155" i="1"/>
  <c r="DT155" i="1"/>
  <c r="DU155" i="1"/>
  <c r="DV155" i="1"/>
  <c r="DW155" i="1"/>
  <c r="DX155" i="1"/>
  <c r="DY155" i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B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DT162" i="1"/>
  <c r="DU162" i="1"/>
  <c r="DV162" i="1"/>
  <c r="DW162" i="1"/>
  <c r="DX162" i="1"/>
  <c r="DY162" i="1"/>
  <c r="DZ162" i="1"/>
  <c r="EA162" i="1"/>
  <c r="EB162" i="1"/>
  <c r="ED162" i="1"/>
  <c r="EE162" i="1"/>
  <c r="DQ163" i="1"/>
  <c r="DR163" i="1"/>
  <c r="DS163" i="1"/>
  <c r="DT163" i="1"/>
  <c r="DU163" i="1"/>
  <c r="DV163" i="1"/>
  <c r="DW163" i="1"/>
  <c r="DX163" i="1"/>
  <c r="DY163" i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B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B15" i="1" s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L59" i="2" s="1"/>
  <c r="DC203" i="1"/>
  <c r="DD203" i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B3" i="1" l="1"/>
  <c r="L55" i="2"/>
  <c r="DZ203" i="1"/>
  <c r="G32" i="2" s="1"/>
  <c r="L51" i="2"/>
  <c r="EC3" i="1"/>
  <c r="EC84" i="1"/>
  <c r="EC68" i="1"/>
  <c r="EC52" i="1"/>
  <c r="EC72" i="1"/>
  <c r="EC108" i="1"/>
  <c r="EC96" i="1"/>
  <c r="EC60" i="1"/>
  <c r="EC44" i="1"/>
  <c r="EB163" i="1"/>
  <c r="EC163" i="1" s="1"/>
  <c r="EC162" i="1"/>
  <c r="EB160" i="1"/>
  <c r="EC160" i="1" s="1"/>
  <c r="EB155" i="1"/>
  <c r="EC155" i="1" s="1"/>
  <c r="EC154" i="1"/>
  <c r="EB152" i="1"/>
  <c r="EC152" i="1" s="1"/>
  <c r="EC147" i="1"/>
  <c r="EB147" i="1"/>
  <c r="EC146" i="1"/>
  <c r="EB144" i="1"/>
  <c r="EC144" i="1" s="1"/>
  <c r="EB139" i="1"/>
  <c r="EC139" i="1" s="1"/>
  <c r="EC138" i="1"/>
  <c r="EC136" i="1"/>
  <c r="EB136" i="1"/>
  <c r="EB131" i="1"/>
  <c r="EC131" i="1" s="1"/>
  <c r="EC130" i="1"/>
  <c r="EB128" i="1"/>
  <c r="EC128" i="1" s="1"/>
  <c r="EB116" i="1"/>
  <c r="EC116" i="1" s="1"/>
  <c r="EB100" i="1"/>
  <c r="EC100" i="1" s="1"/>
  <c r="EB84" i="1"/>
  <c r="EB68" i="1"/>
  <c r="EB52" i="1"/>
  <c r="EB18" i="1"/>
  <c r="EC18" i="1" s="1"/>
  <c r="EB13" i="1"/>
  <c r="EB4" i="1"/>
  <c r="EC4" i="1" s="1"/>
  <c r="EB200" i="1"/>
  <c r="EB188" i="1"/>
  <c r="EC188" i="1" s="1"/>
  <c r="EB184" i="1"/>
  <c r="EB180" i="1"/>
  <c r="EB176" i="1"/>
  <c r="EC176" i="1" s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C48" i="1" s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08" i="1"/>
  <c r="EB92" i="1"/>
  <c r="EC92" i="1" s="1"/>
  <c r="EB76" i="1"/>
  <c r="EC76" i="1" s="1"/>
  <c r="EB60" i="1"/>
  <c r="EB44" i="1"/>
  <c r="EB19" i="1"/>
  <c r="EC19" i="1" s="1"/>
  <c r="EB15" i="1"/>
  <c r="EC15" i="1" s="1"/>
  <c r="EB9" i="1"/>
  <c r="EB5" i="1"/>
  <c r="EC5" i="1" s="1"/>
  <c r="EB186" i="1"/>
  <c r="EC186" i="1" s="1"/>
  <c r="EB182" i="1"/>
  <c r="EB178" i="1"/>
  <c r="EB174" i="1"/>
  <c r="EB170" i="1"/>
  <c r="EB166" i="1"/>
  <c r="EB120" i="1"/>
  <c r="EC120" i="1" s="1"/>
  <c r="EB104" i="1"/>
  <c r="EC104" i="1" s="1"/>
  <c r="EB97" i="1"/>
  <c r="EC97" i="1" s="1"/>
  <c r="EB88" i="1"/>
  <c r="EC88" i="1" s="1"/>
  <c r="EB81" i="1"/>
  <c r="EC81" i="1" s="1"/>
  <c r="EB72" i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4" i="1"/>
  <c r="EC180" i="1"/>
  <c r="EC168" i="1"/>
  <c r="EC121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4" i="1"/>
  <c r="EC13" i="1"/>
  <c r="EC9" i="1"/>
  <c r="EB6" i="1"/>
  <c r="EC6" i="1" s="1"/>
  <c r="G42" i="3" l="1"/>
  <c r="G41" i="3"/>
  <c r="EC203" i="1"/>
  <c r="F20" i="2"/>
  <c r="J10" i="1" s="1"/>
  <c r="J20" i="2"/>
  <c r="J14" i="1" s="1"/>
  <c r="C22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<sst xmlns="http://schemas.openxmlformats.org/spreadsheetml/2006/main" count="354" uniqueCount="230">
  <si>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</si>
  <si>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</si>
  <si>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</si>
  <si>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</si>
  <si>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</si>
  <si>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</si>
  <si>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</si>
  <si>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</si>
  <si>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</si>
  <si>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</si>
  <si>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</si>
  <si>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</si>
  <si>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</si>
  <si>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</si>
  <si>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</si>
  <si>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</si>
  <si>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</si>
  <si>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</si>
  <si>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</si>
  <si>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</si>
  <si>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</si>
  <si>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</si>
  <si>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</si>
  <si>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</si>
  <si>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</si>
  <si>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</si>
  <si>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</si>
  <si>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</si>
  <si>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</si>
  <si>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</si>
  <si>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</si>
  <si>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</si>
  <si>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</si>
  <si>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</si>
  <si>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</si>
  <si>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</si>
  <si>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</si>
  <si>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</si>
  <si>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</si>
  <si>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</si>
  <si>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</si>
  <si>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</si>
  <si>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</si>
  <si>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</si>
  <si>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</si>
  <si>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</si>
  <si>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</si>
  <si>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</si>
  <si>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</si>
  <si>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</si>
  <si>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</si>
  <si>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</si>
  <si>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</si>
  <si>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</si>
  <si>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</si>
  <si>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</si>
  <si>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</si>
  <si>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</si>
  <si>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</si>
  <si>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</si>
  <si>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</si>
  <si>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</si>
  <si>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</si>
  <si>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</si>
  <si>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</si>
  <si>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</si>
  <si>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</si>
  <si>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</si>
  <si>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</si>
  <si>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</si>
  <si>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</si>
  <si>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</si>
  <si>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</si>
  <si>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</si>
  <si>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</si>
  <si>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</si>
  <si>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</si>
  <si>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</si>
  <si>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</si>
  <si>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</si>
  <si>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</si>
  <si>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</si>
  <si>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</si>
  <si>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</si>
  <si>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</si>
  <si>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</si>
  <si>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</si>
  <si>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</si>
  <si>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</si>
  <si>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</si>
  <si>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</si>
  <si>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</si>
  <si>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</si>
  <si>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</si>
  <si>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</si>
  <si>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</si>
  <si>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</si>
  <si>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</si>
  <si>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</si>
  <si>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</si>
  <si>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</si>
  <si>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</si>
  <si>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</si>
  <si>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</si>
  <si>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</si>
  <si>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</si>
  <si>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</si>
  <si>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</si>
  <si>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</si>
  <si>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</si>
  <si>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</si>
  <si>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</si>
  <si>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</si>
  <si>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</si>
  <si>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</si>
  <si>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</si>
  <si>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</si>
  <si>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</si>
  <si>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</si>
  <si>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</si>
  <si>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</si>
  <si>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</si>
  <si>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</si>
  <si>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</si>
  <si>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</si>
  <si>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</si>
  <si>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</si>
  <si>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</si>
  <si>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</si>
  <si>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</si>
  <si>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</si>
  <si>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</si>
  <si>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</si>
  <si>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</si>
  <si>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</si>
  <si>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</si>
  <si>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</si>
  <si>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</si>
  <si>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</si>
  <si>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</si>
  <si>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</si>
  <si>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</si>
  <si>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</si>
  <si>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</si>
  <si>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</si>
  <si>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</si>
  <si>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</si>
  <si>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</si>
  <si>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</si>
  <si>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</si>
  <si>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</si>
  <si>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</si>
  <si>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</si>
  <si>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</si>
  <si>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</si>
  <si>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</si>
  <si>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</si>
  <si>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</si>
  <si>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</si>
  <si>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</si>
  <si>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</si>
  <si>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</si>
  <si>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</si>
  <si>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</si>
  <si>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</si>
  <si>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</si>
  <si>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</si>
  <si>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</si>
  <si>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</si>
  <si>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</si>
  <si>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</si>
  <si>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</si>
  <si>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</si>
  <si>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</si>
  <si>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</si>
  <si>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</si>
  <si>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</si>
  <si>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</si>
  <si>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</si>
  <si>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</si>
  <si>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</si>
  <si>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</si>
  <si>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</si>
  <si>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</si>
  <si>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</si>
  <si>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</si>
  <si>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</si>
  <si>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</si>
  <si>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</si>
  <si>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</si>
  <si>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</si>
  <si>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</si>
  <si>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</si>
  <si>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</si>
  <si>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</si>
  <si>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</si>
  <si>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</si>
  <si>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</si>
  <si>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MFLNRO&amp;RD</t>
  </si>
  <si>
    <t>Hybrid</t>
  </si>
  <si>
    <t>Yes</t>
  </si>
  <si>
    <t>2019 SPRUCE BEETLE SURVEYS</t>
  </si>
  <si>
    <t>2017*</t>
  </si>
  <si>
    <t>* Includes all trees infested in 2017 and earlier.</t>
  </si>
  <si>
    <t>Ep</t>
  </si>
  <si>
    <t>94C008</t>
  </si>
  <si>
    <t>Blackwater N.</t>
  </si>
  <si>
    <t>11-25-19</t>
  </si>
  <si>
    <t>56°03'21.8"</t>
  </si>
  <si>
    <t>124°24'54.6"</t>
  </si>
  <si>
    <t>NE, CL</t>
  </si>
  <si>
    <t>Ct</t>
  </si>
  <si>
    <t>1-2km up W. Spur @ 162.5 Finlay FSR</t>
  </si>
  <si>
    <t>Flat - Gentle slopes</t>
  </si>
  <si>
    <t>No</t>
  </si>
  <si>
    <t>5-50%</t>
  </si>
  <si>
    <t>SBl; SBl(EpCt)</t>
  </si>
  <si>
    <t>Stream</t>
  </si>
  <si>
    <t>N, E</t>
  </si>
  <si>
    <t>N/A</t>
  </si>
  <si>
    <t>Ungulates</t>
  </si>
  <si>
    <t>4WD + Snowmobile</t>
  </si>
  <si>
    <t>4WD + Quad</t>
  </si>
  <si>
    <t>Existing road system</t>
  </si>
  <si>
    <t>Endemic</t>
  </si>
  <si>
    <t>Low - Moderate</t>
  </si>
  <si>
    <t>Minor 2021</t>
  </si>
  <si>
    <t>Ground survey</t>
  </si>
  <si>
    <t>FH208040007</t>
  </si>
  <si>
    <t>Although poly 12 has susceptible timber throughout, very little evidence of current IBS was noted. One code 1 was noted just off-line and a handful of code 5 were mapped. However, several patches of 1-2 spruce blowdown was noted as well. They were green and uninfested at this time though could be worth resurveying the polygon in the fall of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</si>
</sst>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theme="1"/>
      <name val="Arial"/>
      <family val="2"/>
    </font>
    <font>
      <sz val="10"/>
      <color rgb="FF4E8F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20" fillId="0" borderId="0" xfId="0" applyFont="1" applyBorder="1"/>
    <xf numFmtId="0" fontId="4" fillId="0" borderId="0" xfId="0" applyFont="1" applyAlignment="1">
      <alignment horizontal="center"/>
    </xf>
    <xf numFmtId="14" fontId="4" fillId="7" borderId="0" xfId="0" applyNumberFormat="1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7" fillId="0" borderId="0" xfId="0" applyFont="1" applyBorder="1" applyAlignment="1">
      <alignment wrapText="1"/>
    </xf>
    <xf numFmtId="0" fontId="2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E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DF1" zoomScale="150" zoomScaleNormal="150" workbookViewId="0">
      <selection activeCell="DQ9" sqref="DQ9"/>
    </sheetView>
  </sheetViews>
  <sheetFormatPr defaultColWidth="9.140625" defaultRowHeight="12.75" x14ac:dyDescent="0.2"/>
  <cols>
    <col min="1" max="1" width="10.85546875" style="6" customWidth="1"/>
    <col min="2" max="3" width="11" style="6" customWidth="1"/>
    <col min="4" max="4" width="8.42578125" style="6" customWidth="1"/>
    <col min="5" max="5" width="11" style="6" customWidth="1"/>
    <col min="6" max="6" width="7.140625" style="6" customWidth="1"/>
    <col min="7" max="7" width="8.85546875" style="6" customWidth="1"/>
    <col min="8" max="8" width="9.4257812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17</v>
      </c>
      <c r="AA1" s="32" t="s">
        <v>197</v>
      </c>
      <c r="AB1" s="32" t="s">
        <v>204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17</v>
      </c>
      <c r="AK1" s="32" t="s">
        <v>197</v>
      </c>
      <c r="AL1" s="32" t="s">
        <v>204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17</v>
      </c>
      <c r="AU1" s="32" t="s">
        <v>197</v>
      </c>
      <c r="AV1" s="32" t="s">
        <v>204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17</v>
      </c>
      <c r="BE1" s="32" t="s">
        <v>197</v>
      </c>
      <c r="BF1" s="32" t="s">
        <v>204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17</v>
      </c>
      <c r="BO1" s="32" t="s">
        <v>211</v>
      </c>
      <c r="BP1" s="32" t="s">
        <v>204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17</v>
      </c>
      <c r="BY1" s="32" t="s">
        <v>197</v>
      </c>
      <c r="BZ1" s="32" t="s">
        <v>204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17</v>
      </c>
      <c r="CI1" s="32" t="s">
        <v>197</v>
      </c>
      <c r="CJ1" s="32" t="s">
        <v>204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17</v>
      </c>
      <c r="CS1" s="32" t="s">
        <v>197</v>
      </c>
      <c r="CT1" s="32" t="s">
        <v>204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17</v>
      </c>
      <c r="DC1" s="32" t="s">
        <v>197</v>
      </c>
      <c r="DD1" s="32" t="s">
        <v>204</v>
      </c>
      <c r="DF1" s="66" t="s">
        <v>18</v>
      </c>
      <c r="DG1" s="66" t="s">
        <v>19</v>
      </c>
      <c r="DH1" s="66" t="s">
        <v>20</v>
      </c>
      <c r="DI1" s="66" t="s">
        <v>20</v>
      </c>
      <c r="DJ1" s="66" t="s">
        <v>21</v>
      </c>
      <c r="DK1" s="68" t="s">
        <v>18</v>
      </c>
      <c r="DL1" s="68" t="s">
        <v>19</v>
      </c>
      <c r="DM1" s="68" t="s">
        <v>20</v>
      </c>
      <c r="DN1" s="68" t="s">
        <v>20</v>
      </c>
      <c r="DO1" s="68" t="s">
        <v>21</v>
      </c>
      <c r="DQ1" s="23" t="s">
        <v>22</v>
      </c>
      <c r="DR1" s="23" t="s">
        <v>22</v>
      </c>
      <c r="DS1" s="23" t="s">
        <v>22</v>
      </c>
      <c r="DT1" s="23" t="s">
        <v>22</v>
      </c>
      <c r="DU1" s="23" t="s">
        <v>22</v>
      </c>
      <c r="DV1" s="23" t="s">
        <v>22</v>
      </c>
      <c r="DW1" s="23" t="s">
        <v>22</v>
      </c>
      <c r="DX1" s="23" t="s">
        <v>22</v>
      </c>
      <c r="DY1" s="23" t="s">
        <v>22</v>
      </c>
      <c r="DZ1" s="23" t="s">
        <v>22</v>
      </c>
      <c r="EA1" s="23" t="s">
        <v>22</v>
      </c>
      <c r="EB1" s="23" t="s">
        <v>22</v>
      </c>
      <c r="EC1" s="23" t="s">
        <v>23</v>
      </c>
      <c r="ED1" s="70" t="s">
        <v>24</v>
      </c>
      <c r="EE1" s="70"/>
    </row>
    <row r="2" spans="1:135" s="23" customFormat="1" ht="13.5" thickBot="1" x14ac:dyDescent="0.25">
      <c r="A2" s="41"/>
      <c r="B2" s="41" t="s">
        <v>25</v>
      </c>
      <c r="C2" s="41" t="s">
        <v>20</v>
      </c>
      <c r="D2" s="41"/>
      <c r="E2" s="41" t="s">
        <v>26</v>
      </c>
      <c r="F2" s="41"/>
      <c r="G2" s="41" t="s">
        <v>27</v>
      </c>
      <c r="H2" s="41" t="s">
        <v>28</v>
      </c>
      <c r="I2" s="41"/>
      <c r="J2" s="41" t="s">
        <v>20</v>
      </c>
      <c r="K2" s="41" t="s">
        <v>29</v>
      </c>
      <c r="L2" s="41"/>
      <c r="M2" s="41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33</v>
      </c>
      <c r="DF2" s="67" t="s">
        <v>34</v>
      </c>
      <c r="DG2" s="67" t="s">
        <v>35</v>
      </c>
      <c r="DH2" s="67" t="s">
        <v>36</v>
      </c>
      <c r="DI2" s="67" t="s">
        <v>37</v>
      </c>
      <c r="DJ2" s="67" t="s">
        <v>35</v>
      </c>
      <c r="DK2" s="69" t="s">
        <v>34</v>
      </c>
      <c r="DL2" s="69" t="s">
        <v>35</v>
      </c>
      <c r="DM2" s="69" t="s">
        <v>36</v>
      </c>
      <c r="DN2" s="69" t="s">
        <v>37</v>
      </c>
      <c r="DO2" s="69" t="s">
        <v>35</v>
      </c>
      <c r="DQ2" s="23" t="s">
        <v>38</v>
      </c>
      <c r="DR2" s="23" t="s">
        <v>39</v>
      </c>
      <c r="DS2" s="23" t="s">
        <v>40</v>
      </c>
      <c r="DT2" s="23" t="s">
        <v>41</v>
      </c>
      <c r="DU2" s="23" t="s">
        <v>42</v>
      </c>
      <c r="DV2" s="23" t="s">
        <v>43</v>
      </c>
      <c r="DW2" s="23" t="s">
        <v>44</v>
      </c>
      <c r="DX2" s="23" t="s">
        <v>45</v>
      </c>
      <c r="DY2" s="23" t="s">
        <v>17</v>
      </c>
      <c r="DZ2" s="23" t="s">
        <v>211</v>
      </c>
      <c r="EA2" s="23" t="s">
        <v>204</v>
      </c>
      <c r="EB2" s="23" t="s">
        <v>46</v>
      </c>
      <c r="EC2" s="23" t="s">
        <v>47</v>
      </c>
      <c r="ED2" s="70" t="s">
        <v>48</v>
      </c>
      <c r="EE2" s="70"/>
    </row>
    <row r="3" spans="1:135" x14ac:dyDescent="0.2">
      <c r="A3" s="190" t="s">
        <v>206</v>
      </c>
      <c r="B3" s="190" t="s">
        <v>205</v>
      </c>
      <c r="C3" s="180">
        <v>12</v>
      </c>
      <c r="D3" s="180">
        <v>40.700000000000003</v>
      </c>
      <c r="E3" s="180">
        <v>4150</v>
      </c>
      <c r="F3" s="191" t="s">
        <v>207</v>
      </c>
      <c r="G3" s="192" t="s">
        <v>208</v>
      </c>
      <c r="H3" s="192" t="s">
        <v>209</v>
      </c>
      <c r="I3" s="6" t="s">
        <v>198</v>
      </c>
      <c r="J3" s="6" t="s">
        <v>228</v>
      </c>
      <c r="K3" s="6" t="s">
        <v>199</v>
      </c>
      <c r="L3" s="192" t="s">
        <v>210</v>
      </c>
      <c r="M3" s="6" t="s">
        <v>200</v>
      </c>
      <c r="N3" s="6">
        <v>1</v>
      </c>
      <c r="O3" s="180">
        <v>0</v>
      </c>
      <c r="P3" s="181">
        <v>1</v>
      </c>
      <c r="Q3" s="182">
        <v>400</v>
      </c>
      <c r="R3" s="182">
        <v>500</v>
      </c>
      <c r="S3" s="188">
        <v>5</v>
      </c>
      <c r="T3" s="184"/>
      <c r="U3" s="184"/>
      <c r="V3" s="184"/>
      <c r="W3" s="184"/>
      <c r="X3" s="184"/>
      <c r="Y3" s="184"/>
      <c r="Z3" s="184">
        <v>7</v>
      </c>
      <c r="AA3" s="184"/>
      <c r="AB3" s="184">
        <v>1</v>
      </c>
      <c r="AC3" s="186">
        <v>6</v>
      </c>
      <c r="AD3" s="184"/>
      <c r="AE3" s="184"/>
      <c r="AF3" s="184"/>
      <c r="AG3" s="184"/>
      <c r="AH3" s="184"/>
      <c r="AI3" s="184"/>
      <c r="AJ3" s="184">
        <v>8</v>
      </c>
      <c r="AK3" s="184"/>
      <c r="AL3" s="184">
        <v>1</v>
      </c>
      <c r="AM3" s="186">
        <v>6</v>
      </c>
      <c r="AN3" s="184"/>
      <c r="AO3" s="184"/>
      <c r="AP3" s="184"/>
      <c r="AQ3" s="184"/>
      <c r="AR3" s="184"/>
      <c r="AS3" s="184"/>
      <c r="AT3" s="184">
        <v>4</v>
      </c>
      <c r="AU3" s="184"/>
      <c r="AV3" s="184"/>
      <c r="AW3" s="186">
        <v>6</v>
      </c>
      <c r="AX3" s="184"/>
      <c r="AY3" s="184"/>
      <c r="AZ3" s="184"/>
      <c r="BA3" s="184"/>
      <c r="BB3" s="184"/>
      <c r="BC3" s="184"/>
      <c r="BD3" s="184"/>
      <c r="BE3" s="184"/>
      <c r="BF3" s="184"/>
      <c r="BG3" s="186">
        <v>6</v>
      </c>
      <c r="BH3" s="184"/>
      <c r="BI3" s="184"/>
      <c r="BJ3" s="184"/>
      <c r="BK3" s="184"/>
      <c r="BL3" s="184"/>
      <c r="BM3" s="184"/>
      <c r="BN3" s="184">
        <v>1</v>
      </c>
      <c r="BO3" s="184">
        <v>1</v>
      </c>
      <c r="BP3" s="184">
        <v>2</v>
      </c>
      <c r="BQ3" s="186"/>
      <c r="BR3" s="184"/>
      <c r="BS3" s="184"/>
      <c r="BT3" s="184"/>
      <c r="BU3" s="184"/>
      <c r="BV3" s="184"/>
      <c r="BW3" s="184"/>
      <c r="BX3" s="184"/>
      <c r="BY3" s="184"/>
      <c r="BZ3" s="184"/>
      <c r="CA3" s="186"/>
      <c r="CB3" s="184"/>
      <c r="CC3" s="184"/>
      <c r="CD3" s="184"/>
      <c r="CE3" s="184"/>
      <c r="CF3" s="184">
        <v>1</v>
      </c>
      <c r="CG3" s="184"/>
      <c r="CH3" s="184"/>
      <c r="CI3" s="184"/>
      <c r="CJ3" s="184"/>
      <c r="CK3" s="186"/>
      <c r="CL3" s="184"/>
      <c r="CM3" s="184"/>
      <c r="CN3" s="184"/>
      <c r="CO3" s="184"/>
      <c r="CP3" s="184"/>
      <c r="CQ3" s="184"/>
      <c r="CR3" s="184"/>
      <c r="CS3" s="184"/>
      <c r="CT3" s="184"/>
      <c r="CU3" s="186">
        <v>1</v>
      </c>
      <c r="CV3" s="184"/>
      <c r="CW3" s="184"/>
      <c r="CX3" s="184"/>
      <c r="CY3" s="184"/>
      <c r="CZ3" s="184"/>
      <c r="DA3" s="184"/>
      <c r="DB3" s="184"/>
      <c r="DC3" s="184"/>
      <c r="DD3" s="184"/>
      <c r="DE3" s="187">
        <v>1</v>
      </c>
      <c r="DF3" s="184">
        <v>2</v>
      </c>
      <c r="DG3" s="184">
        <v>0</v>
      </c>
      <c r="DH3" s="184">
        <v>12</v>
      </c>
      <c r="DI3" s="184">
        <v>0</v>
      </c>
      <c r="DJ3" s="184">
        <v>0</v>
      </c>
      <c r="DK3" s="184">
        <v>0</v>
      </c>
      <c r="DL3" s="184">
        <v>0</v>
      </c>
      <c r="DM3" s="184">
        <v>0</v>
      </c>
      <c r="DN3" s="184">
        <v>0</v>
      </c>
      <c r="DO3" s="184">
        <v>0</v>
      </c>
      <c r="DP3" s="16"/>
      <c r="DQ3" s="6">
        <f>IF(R3&gt;=1,1,0)</f>
        <v>1</v>
      </c>
      <c r="DR3" s="6">
        <f t="shared" ref="DR3:EA3" si="0">S3+AC3+AM3+AW3+BG3+BQ3+CA3+CK3+CU3</f>
        <v>30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1</v>
      </c>
      <c r="DX3" s="6">
        <f t="shared" si="0"/>
        <v>0</v>
      </c>
      <c r="DY3" s="6">
        <f t="shared" si="0"/>
        <v>20</v>
      </c>
      <c r="DZ3" s="6">
        <f t="shared" si="0"/>
        <v>1</v>
      </c>
      <c r="EA3" s="6">
        <f t="shared" si="0"/>
        <v>4</v>
      </c>
      <c r="EB3" s="6">
        <f>DR3+DS3+DT3+DU3+DV3+DW3+DX3</f>
        <v>31</v>
      </c>
      <c r="EC3" s="6">
        <f>DY3+DZ3+EA3+EB3</f>
        <v>56</v>
      </c>
      <c r="ED3" s="6">
        <f>IF(DF3&gt;=1,1,0)</f>
        <v>1</v>
      </c>
      <c r="EE3" s="6">
        <f>IF(DK3&gt;=1,1,0)</f>
        <v>0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5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49</v>
      </c>
      <c r="D7" s="96" t="s">
        <v>50</v>
      </c>
      <c r="G7" s="96" t="s">
        <v>51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560</v>
      </c>
      <c r="D8" s="6">
        <f>A8*D3</f>
        <v>22792</v>
      </c>
      <c r="I8" s="96" t="s">
        <v>52</v>
      </c>
      <c r="J8" s="6">
        <f>TOTALS!D20*D3</f>
        <v>12210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53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54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55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56</v>
      </c>
      <c r="E12" s="96" t="s">
        <v>57</v>
      </c>
      <c r="I12" s="96" t="s">
        <v>58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59</v>
      </c>
      <c r="J13" s="6">
        <f>TOTALS!I20*D3</f>
        <v>407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60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61</v>
      </c>
      <c r="L16" s="183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1</v>
      </c>
      <c r="E18" s="6">
        <v>5</v>
      </c>
      <c r="F18" s="96">
        <f>(X203*0.2125)+(AH203*0.275)+(AR203*0.325)+(BB203*0.375)+(BL203*0.425)+(BV203*0.475)+(CF203*0.525)+(CP203*0.575)+(CZ203*0.601)</f>
        <v>0.52500000000000002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62</v>
      </c>
      <c r="E21" s="96" t="s">
        <v>63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64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65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66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>
        <f t="shared" si="15"/>
        <v>0.52500000000000002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67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1.7857142857142856</v>
      </c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55.357142857142861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68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69</v>
      </c>
      <c r="N203" s="28"/>
      <c r="O203" s="28">
        <f>SUM(O3:O202)</f>
        <v>0</v>
      </c>
      <c r="P203" s="43"/>
      <c r="S203" s="44">
        <f>SUM(S3:S202)</f>
        <v>5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7</v>
      </c>
      <c r="AA203" s="29">
        <f t="shared" si="100"/>
        <v>0</v>
      </c>
      <c r="AB203" s="29">
        <f t="shared" si="100"/>
        <v>1</v>
      </c>
      <c r="AC203" s="44">
        <f t="shared" si="100"/>
        <v>6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8</v>
      </c>
      <c r="AK203" s="29">
        <f t="shared" si="101"/>
        <v>0</v>
      </c>
      <c r="AL203" s="29">
        <f t="shared" si="101"/>
        <v>1</v>
      </c>
      <c r="AM203" s="44">
        <f t="shared" si="101"/>
        <v>6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4</v>
      </c>
      <c r="AU203" s="29">
        <f t="shared" si="101"/>
        <v>0</v>
      </c>
      <c r="AV203" s="29">
        <f t="shared" si="101"/>
        <v>0</v>
      </c>
      <c r="AW203" s="44">
        <f t="shared" si="101"/>
        <v>6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6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1</v>
      </c>
      <c r="BO203" s="29">
        <f t="shared" si="102"/>
        <v>1</v>
      </c>
      <c r="BP203" s="29">
        <f t="shared" ref="BP203:CE203" si="103">SUM(BP3:BP202)</f>
        <v>2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1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1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30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1</v>
      </c>
      <c r="DX203" s="29">
        <f t="shared" si="106"/>
        <v>0</v>
      </c>
      <c r="DY203" s="29">
        <f t="shared" si="106"/>
        <v>20</v>
      </c>
      <c r="DZ203" s="29">
        <f t="shared" si="106"/>
        <v>1</v>
      </c>
      <c r="EA203" s="29">
        <f t="shared" si="106"/>
        <v>4</v>
      </c>
      <c r="EB203" s="29">
        <f t="shared" si="106"/>
        <v>31</v>
      </c>
      <c r="EC203" s="29">
        <f t="shared" si="106"/>
        <v>56</v>
      </c>
      <c r="ED203" s="29">
        <f t="shared" si="106"/>
        <v>1</v>
      </c>
      <c r="EE203" s="29">
        <f t="shared" si="106"/>
        <v>0</v>
      </c>
    </row>
    <row r="204" spans="13:135" x14ac:dyDescent="0.2">
      <c r="ED204" s="28">
        <f>ED203+EE203</f>
        <v>1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12" workbookViewId="0">
      <selection activeCell="D46" sqref="D46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70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71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72</v>
      </c>
      <c r="D6" s="45"/>
      <c r="E6" s="136" t="str">
        <f>ENTRY!A3</f>
        <v>Blackwater N.</v>
      </c>
      <c r="F6" s="45"/>
      <c r="H6" s="46" t="s">
        <v>73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74</v>
      </c>
      <c r="D7" s="45"/>
      <c r="E7" s="136" t="str">
        <f>ENTRY!B3</f>
        <v>94C008</v>
      </c>
      <c r="F7" s="45"/>
      <c r="H7" s="46" t="s">
        <v>75</v>
      </c>
      <c r="I7" s="45"/>
      <c r="J7" s="136" t="str">
        <f>ENTRY!J3</f>
        <v>FH208040007</v>
      </c>
      <c r="K7" s="45"/>
      <c r="L7" s="45"/>
      <c r="M7" s="50"/>
      <c r="N7" s="49"/>
    </row>
    <row r="8" spans="1:14" ht="13.5" thickBot="1" x14ac:dyDescent="0.25">
      <c r="A8" s="48"/>
      <c r="C8" s="46" t="s">
        <v>76</v>
      </c>
      <c r="D8" s="45"/>
      <c r="E8" s="136">
        <f>ENTRY!C3</f>
        <v>12</v>
      </c>
      <c r="F8" s="45"/>
      <c r="H8" s="46" t="s">
        <v>77</v>
      </c>
      <c r="I8" s="45"/>
      <c r="J8" s="136" t="str">
        <f>ENTRY!L3</f>
        <v>NE, CL</v>
      </c>
      <c r="K8" s="45"/>
      <c r="L8" s="45"/>
      <c r="M8" s="50"/>
      <c r="N8" s="49"/>
    </row>
    <row r="9" spans="1:14" ht="13.5" thickBot="1" x14ac:dyDescent="0.25">
      <c r="A9" s="48"/>
      <c r="C9" s="46" t="s">
        <v>78</v>
      </c>
      <c r="D9" s="45"/>
      <c r="E9" s="136" t="str">
        <f>ENTRY!K3</f>
        <v>Hybrid</v>
      </c>
      <c r="F9" s="45"/>
      <c r="H9" s="46" t="s">
        <v>79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80</v>
      </c>
      <c r="D10" s="45"/>
      <c r="E10" s="179" t="str">
        <f>ENTRY!F3</f>
        <v>11-25-19</v>
      </c>
      <c r="F10" s="45"/>
      <c r="H10" s="46" t="s">
        <v>81</v>
      </c>
      <c r="I10" s="46" t="s">
        <v>82</v>
      </c>
      <c r="J10" s="136" t="str">
        <f>ENTRY!G3</f>
        <v>56°03'21.8"</v>
      </c>
      <c r="K10" s="46" t="s">
        <v>83</v>
      </c>
      <c r="L10" s="136" t="str">
        <f>ENTRY!H3</f>
        <v>124°24'54.6"</v>
      </c>
      <c r="M10" s="50"/>
      <c r="N10" s="49"/>
    </row>
    <row r="11" spans="1:14" ht="13.5" thickBot="1" x14ac:dyDescent="0.25">
      <c r="A11" s="48"/>
      <c r="B11" s="50"/>
      <c r="C11" s="46" t="s">
        <v>84</v>
      </c>
      <c r="D11" s="45"/>
      <c r="E11" s="136">
        <f>ENTRY!D3</f>
        <v>40.700000000000003</v>
      </c>
      <c r="F11" s="45"/>
      <c r="H11" s="46" t="s">
        <v>85</v>
      </c>
      <c r="I11" s="45"/>
      <c r="J11" s="45"/>
      <c r="K11" s="136">
        <f>ENTRY!E3</f>
        <v>4150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86</v>
      </c>
      <c r="C14" s="150" t="s">
        <v>87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52</v>
      </c>
      <c r="E15" s="30">
        <v>2019</v>
      </c>
      <c r="F15" s="31"/>
      <c r="G15" s="30">
        <v>2018</v>
      </c>
      <c r="H15" s="31"/>
      <c r="I15" s="30" t="s">
        <v>202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88</v>
      </c>
      <c r="E16" s="54" t="s">
        <v>53</v>
      </c>
      <c r="F16" s="54" t="s">
        <v>54</v>
      </c>
      <c r="G16" s="54" t="s">
        <v>55</v>
      </c>
      <c r="H16" s="54" t="s">
        <v>58</v>
      </c>
      <c r="I16" s="54" t="s">
        <v>59</v>
      </c>
      <c r="J16" s="54" t="s">
        <v>60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69</v>
      </c>
      <c r="C18" s="50"/>
      <c r="D18" s="88">
        <f>ENTRY!DR203</f>
        <v>30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1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89</v>
      </c>
      <c r="C20" s="50"/>
      <c r="D20" s="99">
        <f>ENTRY!DR203/ENTRY!DQ203*10</f>
        <v>300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10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90</v>
      </c>
      <c r="C22" s="50"/>
      <c r="D22" s="99">
        <f>ENTRY!J8/ENTRY!D8*100</f>
        <v>53.571428571428569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1.7857142857142856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91</v>
      </c>
      <c r="C28" s="153" t="s">
        <v>92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93</v>
      </c>
      <c r="G29" s="58" t="s">
        <v>94</v>
      </c>
      <c r="H29" s="59"/>
      <c r="I29" s="58" t="s">
        <v>94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29</v>
      </c>
      <c r="G30" s="61" t="s">
        <v>95</v>
      </c>
      <c r="H30" s="62"/>
      <c r="I30" s="61" t="s">
        <v>89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96</v>
      </c>
      <c r="G31" s="82">
        <f>ENTRY!DY203</f>
        <v>20</v>
      </c>
      <c r="H31" s="83"/>
      <c r="I31" s="102">
        <f>ENTRY!DY203/ENTRY!DQ203*10</f>
        <v>200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97</v>
      </c>
      <c r="G32" s="84">
        <f>ENTRY!DZ203</f>
        <v>1</v>
      </c>
      <c r="H32" s="85"/>
      <c r="I32" s="103">
        <f>ENTRY!DZ203/ENTRY!DQ203*10</f>
        <v>10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196</v>
      </c>
      <c r="G33" s="86">
        <f>ENTRY!EA203</f>
        <v>4</v>
      </c>
      <c r="H33" s="87"/>
      <c r="I33" s="104">
        <f>ENTRY!EA203/ENTRY!DQ203*10</f>
        <v>40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2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25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31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55.357142857142861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1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52</v>
      </c>
      <c r="F49" s="72">
        <v>2019</v>
      </c>
      <c r="G49" s="73"/>
      <c r="H49" s="72">
        <v>2018</v>
      </c>
      <c r="I49" s="73"/>
      <c r="J49" s="72" t="s">
        <v>202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88</v>
      </c>
      <c r="F50" s="74" t="s">
        <v>53</v>
      </c>
      <c r="G50" s="74" t="s">
        <v>54</v>
      </c>
      <c r="H50" s="74" t="s">
        <v>55</v>
      </c>
      <c r="I50" s="74" t="s">
        <v>58</v>
      </c>
      <c r="J50" s="74" t="s">
        <v>59</v>
      </c>
      <c r="K50" s="74" t="s">
        <v>60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5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8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6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9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6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4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6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6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4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1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6">
        <f>SUM(ENTRY!CU3:'ENTRY'!CU202)</f>
        <v>1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69</v>
      </c>
      <c r="E60" s="144">
        <f t="shared" ref="E60:L60" si="0">SUM(E51:E59)</f>
        <v>30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1</v>
      </c>
      <c r="K60" s="144">
        <f t="shared" si="0"/>
        <v>0</v>
      </c>
      <c r="L60" s="145">
        <f t="shared" si="0"/>
        <v>25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203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B4" sqref="B4"/>
    </sheetView>
  </sheetViews>
  <sheetFormatPr defaultColWidth="9.14062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121</v>
      </c>
      <c r="C6" s="16"/>
      <c r="D6" s="150" t="s">
        <v>122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123</v>
      </c>
      <c r="E7" s="2"/>
      <c r="F7" s="2"/>
      <c r="G7" s="2"/>
      <c r="H7" s="3"/>
      <c r="I7" s="1" t="s">
        <v>124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125</v>
      </c>
      <c r="E8" s="7" t="s">
        <v>125</v>
      </c>
      <c r="F8" s="7" t="s">
        <v>125</v>
      </c>
      <c r="G8" s="7" t="s">
        <v>125</v>
      </c>
      <c r="H8" s="7" t="s">
        <v>125</v>
      </c>
      <c r="I8" s="7" t="s">
        <v>125</v>
      </c>
      <c r="J8" s="7" t="s">
        <v>125</v>
      </c>
      <c r="K8" s="7" t="s">
        <v>125</v>
      </c>
      <c r="L8" s="7" t="s">
        <v>125</v>
      </c>
      <c r="M8" s="7" t="s">
        <v>125</v>
      </c>
      <c r="N8" s="15"/>
    </row>
    <row r="9" spans="1:14" ht="13.5" thickBot="1" x14ac:dyDescent="0.25">
      <c r="A9" s="14"/>
      <c r="B9" s="170" t="s">
        <v>33</v>
      </c>
      <c r="C9" s="63"/>
      <c r="D9" s="8" t="s">
        <v>35</v>
      </c>
      <c r="E9" s="8" t="s">
        <v>37</v>
      </c>
      <c r="F9" s="8" t="s">
        <v>36</v>
      </c>
      <c r="G9" s="8" t="s">
        <v>126</v>
      </c>
      <c r="H9" s="8" t="s">
        <v>127</v>
      </c>
      <c r="I9" s="8" t="s">
        <v>35</v>
      </c>
      <c r="J9" s="8" t="s">
        <v>37</v>
      </c>
      <c r="K9" s="8" t="s">
        <v>36</v>
      </c>
      <c r="L9" s="8" t="s">
        <v>126</v>
      </c>
      <c r="M9" s="8" t="s">
        <v>127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12</v>
      </c>
      <c r="G10" s="79">
        <f>ENTRY!DJ3</f>
        <v>0</v>
      </c>
      <c r="H10" s="79">
        <f>ENTRY!DF3</f>
        <v>2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128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12</v>
      </c>
      <c r="G30" s="118">
        <f t="shared" si="0"/>
        <v>0</v>
      </c>
      <c r="H30" s="117">
        <f t="shared" si="0"/>
        <v>2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129</v>
      </c>
      <c r="C32" s="125"/>
      <c r="D32" s="148" t="s">
        <v>130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131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132</v>
      </c>
      <c r="C35" s="116"/>
      <c r="D35" s="113"/>
      <c r="E35" s="114" t="s">
        <v>133</v>
      </c>
      <c r="F35" s="113"/>
      <c r="G35" s="16"/>
      <c r="H35" s="97" t="s">
        <v>134</v>
      </c>
      <c r="I35" s="16"/>
      <c r="J35" s="114" t="s">
        <v>135</v>
      </c>
      <c r="K35" s="113"/>
      <c r="L35"/>
      <c r="M35"/>
      <c r="N35" s="15"/>
      <c r="O35"/>
    </row>
    <row r="36" spans="1:15" x14ac:dyDescent="0.2">
      <c r="A36" s="14"/>
      <c r="B36" s="71" t="s">
        <v>136</v>
      </c>
      <c r="C36" s="113"/>
      <c r="D36" s="113"/>
      <c r="E36" s="113" t="s">
        <v>137</v>
      </c>
      <c r="F36" s="113"/>
      <c r="G36" s="16"/>
      <c r="H36" s="16" t="s">
        <v>138</v>
      </c>
      <c r="I36" s="16"/>
      <c r="J36" s="113" t="s">
        <v>137</v>
      </c>
      <c r="K36" s="113"/>
      <c r="L36"/>
      <c r="M36"/>
      <c r="N36" s="15"/>
      <c r="O36"/>
    </row>
    <row r="37" spans="1:15" x14ac:dyDescent="0.2">
      <c r="A37" s="14"/>
      <c r="B37" s="71" t="s">
        <v>139</v>
      </c>
      <c r="C37" s="113"/>
      <c r="D37" s="113"/>
      <c r="E37" s="113" t="s">
        <v>140</v>
      </c>
      <c r="F37" s="113"/>
      <c r="G37" s="16"/>
      <c r="H37" s="16" t="s">
        <v>141</v>
      </c>
      <c r="I37" s="16"/>
      <c r="J37" s="113" t="s">
        <v>140</v>
      </c>
      <c r="K37" s="113"/>
      <c r="L37"/>
      <c r="M37"/>
      <c r="N37" s="15"/>
      <c r="O37"/>
    </row>
    <row r="38" spans="1:15" x14ac:dyDescent="0.2">
      <c r="A38" s="14"/>
      <c r="B38" s="71" t="s">
        <v>142</v>
      </c>
      <c r="C38" s="113"/>
      <c r="D38" s="113"/>
      <c r="E38" s="113" t="s">
        <v>143</v>
      </c>
      <c r="F38" s="113"/>
      <c r="G38" s="16"/>
      <c r="H38" s="16" t="s">
        <v>144</v>
      </c>
      <c r="I38" s="16"/>
      <c r="J38" s="113" t="s">
        <v>143</v>
      </c>
      <c r="K38" s="113"/>
      <c r="L38"/>
      <c r="M38"/>
      <c r="N38" s="15"/>
      <c r="O38"/>
    </row>
    <row r="39" spans="1:15" x14ac:dyDescent="0.2">
      <c r="A39" s="14"/>
      <c r="B39" s="71" t="s">
        <v>145</v>
      </c>
      <c r="C39" s="113"/>
      <c r="D39" s="113"/>
      <c r="E39" s="113" t="s">
        <v>146</v>
      </c>
      <c r="F39" s="113"/>
      <c r="G39" s="16"/>
      <c r="H39" s="16" t="s">
        <v>147</v>
      </c>
      <c r="I39" s="16"/>
      <c r="J39" s="113" t="s">
        <v>146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148</v>
      </c>
      <c r="C41" s="16"/>
      <c r="D41" s="16"/>
      <c r="E41" s="16"/>
      <c r="F41"/>
      <c r="G41" s="98">
        <f>(H30+M30)/ENTRY!L16</f>
        <v>1</v>
      </c>
      <c r="N41" s="15"/>
      <c r="O41"/>
    </row>
    <row r="42" spans="1:15" x14ac:dyDescent="0.2">
      <c r="A42" s="14"/>
      <c r="B42" s="20" t="s">
        <v>149</v>
      </c>
      <c r="C42" s="16"/>
      <c r="D42" s="16"/>
      <c r="E42"/>
      <c r="G42" s="98">
        <f>(F30+K30)/ENTRY!L16</f>
        <v>6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150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151</v>
      </c>
      <c r="C46" s="125"/>
      <c r="D46" s="148" t="s">
        <v>152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153</v>
      </c>
      <c r="F48" s="175">
        <f>(ENTRY!A32+ENTRY!A33/1.5+ENTRY!A34/2)*ENTRY!A35</f>
        <v>49.426020408163268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154</v>
      </c>
      <c r="F50" s="96" t="s">
        <v>155</v>
      </c>
      <c r="I50" s="71" t="s">
        <v>156</v>
      </c>
      <c r="J50" s="71"/>
      <c r="K50" s="71"/>
      <c r="N50" s="15"/>
      <c r="O50"/>
    </row>
    <row r="51" spans="1:15" x14ac:dyDescent="0.2">
      <c r="A51" s="14"/>
      <c r="B51" s="158" t="s">
        <v>157</v>
      </c>
      <c r="C51" s="159"/>
      <c r="F51" s="160" t="s">
        <v>158</v>
      </c>
      <c r="G51" s="160"/>
      <c r="I51" s="160" t="s">
        <v>159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160</v>
      </c>
      <c r="C53" s="71"/>
      <c r="F53" s="71" t="s">
        <v>161</v>
      </c>
      <c r="G53" s="71"/>
      <c r="I53" s="96" t="s">
        <v>162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140</v>
      </c>
      <c r="C55" s="71"/>
      <c r="F55" s="71" t="s">
        <v>163</v>
      </c>
      <c r="G55" s="71"/>
      <c r="I55" s="96" t="s">
        <v>164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165</v>
      </c>
      <c r="C57" s="164"/>
      <c r="D57" s="125"/>
      <c r="E57" s="125"/>
      <c r="F57" s="164" t="s">
        <v>166</v>
      </c>
      <c r="G57" s="164"/>
      <c r="H57" s="125"/>
      <c r="I57" s="165" t="s">
        <v>167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topLeftCell="A35" zoomScale="150" zoomScaleNormal="150" workbookViewId="0">
      <selection activeCell="E45" sqref="E45"/>
    </sheetView>
  </sheetViews>
  <sheetFormatPr defaultColWidth="9.14062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70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201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72</v>
      </c>
      <c r="C6" s="127"/>
      <c r="D6" s="128"/>
      <c r="E6" s="134" t="str">
        <f>ENTRY!A3</f>
        <v>Blackwater N.</v>
      </c>
      <c r="F6" s="127"/>
      <c r="G6" s="127"/>
      <c r="H6" s="50"/>
      <c r="I6" s="126" t="s">
        <v>73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168</v>
      </c>
      <c r="C7" s="127"/>
      <c r="D7" s="127"/>
      <c r="E7" s="134" t="str">
        <f>ENTRY!B3</f>
        <v>94C008</v>
      </c>
      <c r="F7" s="45"/>
      <c r="G7" s="127"/>
      <c r="H7" s="50"/>
      <c r="I7" s="126" t="s">
        <v>75</v>
      </c>
      <c r="J7" s="127"/>
      <c r="K7" s="127"/>
      <c r="L7" s="134" t="str">
        <f>ENTRY!J3</f>
        <v>FH208040007</v>
      </c>
      <c r="M7" s="127"/>
      <c r="N7" s="127"/>
      <c r="O7" s="142"/>
    </row>
    <row r="8" spans="1:15" ht="16.5" thickBot="1" x14ac:dyDescent="0.3">
      <c r="A8" s="14"/>
      <c r="B8" s="126" t="s">
        <v>76</v>
      </c>
      <c r="C8" s="127"/>
      <c r="D8" s="127"/>
      <c r="E8" s="134">
        <f>ENTRY!C3</f>
        <v>12</v>
      </c>
      <c r="F8" s="127"/>
      <c r="G8" s="127"/>
      <c r="H8" s="50"/>
      <c r="I8" s="126" t="s">
        <v>169</v>
      </c>
      <c r="J8" s="127"/>
      <c r="K8" s="127"/>
      <c r="L8" s="134" t="str">
        <f>ENTRY!L3</f>
        <v>NE, CL</v>
      </c>
      <c r="M8" s="127"/>
      <c r="N8" s="127"/>
      <c r="O8" s="142"/>
    </row>
    <row r="9" spans="1:15" ht="16.5" thickBot="1" x14ac:dyDescent="0.3">
      <c r="A9" s="14"/>
      <c r="B9" s="126" t="s">
        <v>84</v>
      </c>
      <c r="C9" s="127"/>
      <c r="D9" s="127"/>
      <c r="E9" s="135">
        <v>40.700000000000003</v>
      </c>
      <c r="F9" s="127"/>
      <c r="G9" s="127"/>
      <c r="H9" s="50"/>
      <c r="I9" s="126" t="s">
        <v>79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170</v>
      </c>
      <c r="C10" s="127"/>
      <c r="D10" s="127"/>
      <c r="E10" s="178" t="str">
        <f>ENTRY!F3</f>
        <v>11-25-19</v>
      </c>
      <c r="F10" s="127"/>
      <c r="G10" s="127"/>
      <c r="H10" s="50"/>
      <c r="I10" s="126" t="s">
        <v>78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171</v>
      </c>
      <c r="C11" s="127"/>
      <c r="D11" s="133" t="s">
        <v>82</v>
      </c>
      <c r="E11" s="136" t="str">
        <f>ENTRY!G3</f>
        <v>56°03'21.8"</v>
      </c>
      <c r="F11" s="133" t="s">
        <v>83</v>
      </c>
      <c r="G11" s="136" t="str">
        <f>ENTRY!H3</f>
        <v>124°24'54.6"</v>
      </c>
      <c r="H11" s="50"/>
      <c r="I11" s="129" t="s">
        <v>85</v>
      </c>
      <c r="J11" s="127"/>
      <c r="K11" s="127"/>
      <c r="L11" s="134">
        <f>ENTRY!E3</f>
        <v>4150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172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173</v>
      </c>
      <c r="C16" s="50"/>
      <c r="D16" s="50"/>
      <c r="E16" s="193" t="s">
        <v>212</v>
      </c>
      <c r="F16" s="193"/>
      <c r="G16" s="138"/>
      <c r="H16" s="52" t="s">
        <v>174</v>
      </c>
      <c r="I16" s="50"/>
      <c r="J16" s="98" t="s">
        <v>216</v>
      </c>
      <c r="K16" s="50"/>
      <c r="L16" s="52" t="s">
        <v>175</v>
      </c>
      <c r="M16" s="138" t="s">
        <v>215</v>
      </c>
      <c r="N16" s="50"/>
      <c r="O16" s="15"/>
    </row>
    <row r="17" spans="1:15" x14ac:dyDescent="0.2">
      <c r="A17" s="14"/>
      <c r="B17" s="50"/>
      <c r="C17" s="50"/>
      <c r="D17" s="50"/>
      <c r="E17" s="193"/>
      <c r="F17" s="193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176</v>
      </c>
      <c r="C18" s="50"/>
      <c r="D18" s="50"/>
      <c r="E18" s="138" t="s">
        <v>213</v>
      </c>
      <c r="F18" s="138"/>
      <c r="G18" s="138"/>
      <c r="H18" s="52" t="s">
        <v>177</v>
      </c>
      <c r="I18" s="50"/>
      <c r="J18" s="98" t="s">
        <v>217</v>
      </c>
      <c r="K18" s="138"/>
      <c r="L18" s="52" t="s">
        <v>178</v>
      </c>
      <c r="M18" s="138" t="s">
        <v>218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179</v>
      </c>
      <c r="C20" s="50"/>
      <c r="D20" s="50"/>
      <c r="E20" s="50"/>
      <c r="F20" s="189" t="s">
        <v>214</v>
      </c>
      <c r="G20" s="98"/>
      <c r="H20" s="52" t="s">
        <v>180</v>
      </c>
      <c r="I20" s="50"/>
      <c r="J20" s="98" t="s">
        <v>220</v>
      </c>
      <c r="K20" s="50"/>
      <c r="L20" s="52" t="s">
        <v>181</v>
      </c>
      <c r="M20" s="50"/>
      <c r="N20" s="138" t="s">
        <v>219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182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183</v>
      </c>
      <c r="C24" s="50"/>
      <c r="D24" s="50"/>
      <c r="E24" s="98" t="s">
        <v>221</v>
      </c>
      <c r="F24" s="50"/>
      <c r="G24" s="50"/>
      <c r="H24" s="52" t="s">
        <v>184</v>
      </c>
      <c r="I24" s="50"/>
      <c r="J24" s="98" t="s">
        <v>222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185</v>
      </c>
      <c r="C26" s="50"/>
      <c r="D26" s="50"/>
      <c r="E26" s="50"/>
      <c r="F26" s="50"/>
      <c r="G26" s="98" t="s">
        <v>223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186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187</v>
      </c>
      <c r="C30" s="50"/>
      <c r="D30" s="50"/>
      <c r="E30" s="50"/>
      <c r="F30" s="98" t="s">
        <v>224</v>
      </c>
      <c r="G30" s="50"/>
      <c r="H30" s="50"/>
      <c r="I30" s="52" t="s">
        <v>188</v>
      </c>
      <c r="J30" s="50"/>
      <c r="K30" s="50"/>
      <c r="L30" s="139" t="s">
        <v>137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189</v>
      </c>
      <c r="C32" s="50"/>
      <c r="D32" s="50"/>
      <c r="E32" s="98" t="s">
        <v>224</v>
      </c>
      <c r="F32" s="50"/>
      <c r="G32" s="50"/>
      <c r="H32" s="50"/>
      <c r="I32" s="52" t="s">
        <v>190</v>
      </c>
      <c r="J32" s="50"/>
      <c r="K32" s="50"/>
      <c r="L32" s="98" t="s">
        <v>137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191</v>
      </c>
      <c r="C34" s="50"/>
      <c r="D34" s="50"/>
      <c r="E34" s="98" t="s">
        <v>225</v>
      </c>
      <c r="F34" s="138"/>
      <c r="G34" s="50"/>
      <c r="H34" s="50"/>
      <c r="I34" s="52" t="s">
        <v>192</v>
      </c>
      <c r="J34" s="50"/>
      <c r="K34" s="50"/>
      <c r="L34" s="98" t="s">
        <v>226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193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194</v>
      </c>
      <c r="C38" s="131"/>
      <c r="D38" s="131"/>
      <c r="E38" s="176" t="s">
        <v>227</v>
      </c>
      <c r="F38" s="177"/>
      <c r="G38" s="131"/>
      <c r="H38" s="50"/>
      <c r="I38" s="156" t="s">
        <v>195</v>
      </c>
      <c r="J38" s="50"/>
      <c r="K38" s="50"/>
      <c r="L38" s="138" t="s">
        <v>227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4" t="s">
        <v>229</v>
      </c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5"/>
    </row>
    <row r="41" spans="1:15" x14ac:dyDescent="0.2">
      <c r="A41" s="76"/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5"/>
    </row>
    <row r="42" spans="1:15" ht="27" customHeight="1" x14ac:dyDescent="0.2">
      <c r="A42" s="76"/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5"/>
    </row>
    <row r="43" spans="1:15" x14ac:dyDescent="0.2">
      <c r="A43" s="76"/>
      <c r="B43" s="98"/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mergeCells count="2">
    <mergeCell ref="E16:F17"/>
    <mergeCell ref="B40:N42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2020-01-18T20:29:23Z</dcterms:modified>
</cp:coreProperties>
</file>